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INF-VOL1\web\different-web-data\Nyomtatványok-2026\"/>
    </mc:Choice>
  </mc:AlternateContent>
  <xr:revisionPtr revIDLastSave="0" documentId="13_ncr:1_{0CCE16F2-EB05-4DB4-82B3-3711848CF350}" xr6:coauthVersionLast="47" xr6:coauthVersionMax="47" xr10:uidLastSave="{00000000-0000-0000-0000-000000000000}"/>
  <bookViews>
    <workbookView xWindow="-120" yWindow="-120" windowWidth="29040" windowHeight="15360" xr2:uid="{6CA84E36-578C-49C7-9A0C-A19D8E9DA839}"/>
  </bookViews>
  <sheets>
    <sheet name="Vízdíj kalkulátor" sheetId="1" r:id="rId1"/>
  </sheets>
  <definedNames>
    <definedName name="_xlnm.Print_Area" localSheetId="0">'Vízdíj kalkulátor'!$A$1:$F$24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1" l="1"/>
  <c r="A21" i="1"/>
  <c r="A24" i="1"/>
  <c r="A22" i="1"/>
  <c r="B19" i="1"/>
  <c r="C18" i="1"/>
  <c r="B18" i="1"/>
  <c r="C19" i="1"/>
  <c r="B20" i="1"/>
  <c r="C20" i="1"/>
  <c r="B21" i="1"/>
  <c r="C21" i="1"/>
  <c r="A23" i="1"/>
  <c r="B38" i="1"/>
  <c r="C38" i="1"/>
  <c r="B39" i="1"/>
  <c r="C39" i="1"/>
  <c r="B40" i="1"/>
  <c r="C40" i="1"/>
  <c r="D39" i="1" l="1"/>
  <c r="D21" i="1"/>
  <c r="E21" i="1" s="1"/>
  <c r="F21" i="1" s="1"/>
  <c r="D18" i="1"/>
  <c r="D20" i="1"/>
  <c r="E20" i="1" s="1"/>
  <c r="F20" i="1" s="1"/>
  <c r="D38" i="1"/>
  <c r="E38" i="1" s="1"/>
  <c r="F38" i="1" s="1"/>
  <c r="D40" i="1"/>
  <c r="E40" i="1" s="1"/>
  <c r="F40" i="1" s="1"/>
  <c r="D19" i="1"/>
  <c r="E18" i="1" l="1"/>
  <c r="D22" i="1"/>
  <c r="D41" i="1"/>
  <c r="E39" i="1"/>
  <c r="E19" i="1"/>
  <c r="F39" i="1" l="1"/>
  <c r="F41" i="1" s="1"/>
  <c r="F24" i="1" s="1"/>
  <c r="E41" i="1"/>
  <c r="E22" i="1"/>
  <c r="F18" i="1"/>
  <c r="F19" i="1"/>
  <c r="F22" i="1" l="1"/>
  <c r="F23" i="1" s="1"/>
</calcChain>
</file>

<file path=xl/sharedStrings.xml><?xml version="1.0" encoding="utf-8"?>
<sst xmlns="http://schemas.openxmlformats.org/spreadsheetml/2006/main" count="99" uniqueCount="56">
  <si>
    <t>Lakosság</t>
  </si>
  <si>
    <t>Közület</t>
  </si>
  <si>
    <t>Víz</t>
  </si>
  <si>
    <t>Csatorna</t>
  </si>
  <si>
    <t>Eltelt hónapok száma:</t>
  </si>
  <si>
    <t>NA 30 mm</t>
  </si>
  <si>
    <t>NA 40 mm</t>
  </si>
  <si>
    <t>NA 50 mm</t>
  </si>
  <si>
    <t>NA 65 mm</t>
  </si>
  <si>
    <t>NA 80 mm</t>
  </si>
  <si>
    <t>NA 100 mm</t>
  </si>
  <si>
    <t>NA 150 mm</t>
  </si>
  <si>
    <t>NA 200 mm</t>
  </si>
  <si>
    <t>Fogyasztó jelleg:</t>
  </si>
  <si>
    <t>Megnevezés</t>
  </si>
  <si>
    <t>Menny.</t>
  </si>
  <si>
    <t>Alapdíj</t>
  </si>
  <si>
    <t>Szolgáltatásválasztó</t>
  </si>
  <si>
    <t>Fogyasztásarányos szolgáltatási díjak, Ft/m3 (nettó)</t>
  </si>
  <si>
    <t>Havi alapdíjak, Ft/hó (nettó)</t>
  </si>
  <si>
    <t>Szennyvízelvezetés</t>
  </si>
  <si>
    <t>Igen</t>
  </si>
  <si>
    <t>Nem</t>
  </si>
  <si>
    <t>Szennyvízelvezetés díja</t>
  </si>
  <si>
    <t>Ivóvízdíj</t>
  </si>
  <si>
    <t>Mérő átmérő:</t>
  </si>
  <si>
    <t xml:space="preserve">Nettó  </t>
  </si>
  <si>
    <t xml:space="preserve">27% ÁFA  </t>
  </si>
  <si>
    <t>Ivóvíz szolgáltatás</t>
  </si>
  <si>
    <t>Pannon-Víz Zrt.</t>
  </si>
  <si>
    <t>Fogyasztás (m3):</t>
  </si>
  <si>
    <t>Kitöltendő alapadatok:</t>
  </si>
  <si>
    <t>NA 13 mm lakás</t>
  </si>
  <si>
    <t>NA 20 mm lakás</t>
  </si>
  <si>
    <t>NA 25 mm lakás</t>
  </si>
  <si>
    <t xml:space="preserve"> - Mérő nélkül - </t>
  </si>
  <si>
    <t>Mérő típusa, átmérője</t>
  </si>
  <si>
    <t>NA 13 mm aknás</t>
  </si>
  <si>
    <t>NA 20 mm aknás</t>
  </si>
  <si>
    <t>NA 25 mm aknás</t>
  </si>
  <si>
    <t>Díjkalkulátor</t>
  </si>
  <si>
    <t xml:space="preserve">Nettó egységár  </t>
  </si>
  <si>
    <t xml:space="preserve">Bruttó  </t>
  </si>
  <si>
    <t>2013.07.01-től</t>
  </si>
  <si>
    <t>2013.01.01-től</t>
  </si>
  <si>
    <t>Összesen, 2013.01.01-től érvényes árakon:</t>
  </si>
  <si>
    <t>Ivóvíz alapdíj</t>
  </si>
  <si>
    <t>Szennyvíz alapdíj</t>
  </si>
  <si>
    <t>Közület IV</t>
  </si>
  <si>
    <t>Közület Szv</t>
  </si>
  <si>
    <t>NA 250 mm</t>
  </si>
  <si>
    <t>NA 300 mm</t>
  </si>
  <si>
    <t>NA &gt;300 mm</t>
  </si>
  <si>
    <t>NA 125 mm</t>
  </si>
  <si>
    <t>Nettó egységár*</t>
  </si>
  <si>
    <t xml:space="preserve">* A díjak PANNON-VÍZ Zrt. működési területén egységesek, kivéve a lakossági díjakat Árpás, Mórichida,  Rábaszentmiklós, Gyarmat, Rábasebes, Vág, Rábaszentandrás, Sobor és Szany településeken. Ezen települések lakossági díjai megtalálhatók a honlapon, az Ügyfélszolgálat / Díjak kedvezmények / Víz- és csatornadíjak menüpont alatt. A kalkulátor az egységes díjakkal számol.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</si>
</sst>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Ft&quot;_-;\-* #,##0.00\ &quot;Ft&quot;_-;_-* &quot;-&quot;??\ &quot;Ft&quot;_-;_-@_-"/>
    <numFmt numFmtId="164" formatCode="_-* #,##0.00\ _F_t_-;\-* #,##0.00\ _F_t_-;_-* &quot;-&quot;??\ _F_t_-;_-@_-"/>
    <numFmt numFmtId="165" formatCode="#,##0\ &quot;Ft&quot;"/>
    <numFmt numFmtId="166" formatCode="_-* #,##0\ &quot;Ft&quot;_-;\-* #,##0\ &quot;Ft&quot;_-;_-* &quot;-&quot;??\ &quot;Ft&quot;_-;_-@_-"/>
    <numFmt numFmtId="167" formatCode="_-* #,##0\ _F_t_-;\-* #,##0\ _F_t_-;_-* &quot;-&quot;??\ _F_t_-;_-@_-"/>
    <numFmt numFmtId="168" formatCode="#,##0.00&quot; hó&quot;;\-#,##0.00&quot; hó&quot;;\-&quot; hó&quot;"/>
    <numFmt numFmtId="169" formatCode="#,##0.00&quot; hó&quot;;#,##0.00&quot; hó&quot;;0.00&quot; hó&quot;"/>
    <numFmt numFmtId="170" formatCode="#,##0.00&quot; m3&quot;;#,##0.00&quot; m3&quot;;0.00&quot; m3&quot;"/>
    <numFmt numFmtId="171" formatCode="#,##0.00&quot; m3&quot;;\-#,##0.00&quot; m3&quot;;\-&quot; m3&quot;"/>
  </numFmts>
  <fonts count="9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sz val="14"/>
      <name val="Calibri"/>
      <family val="2"/>
      <charset val="238"/>
    </font>
    <font>
      <sz val="14"/>
      <color indexed="18"/>
      <name val="Calibri"/>
      <family val="2"/>
      <charset val="238"/>
    </font>
    <font>
      <b/>
      <sz val="36"/>
      <color indexed="18"/>
      <name val="Calibri"/>
      <family val="2"/>
      <charset val="238"/>
    </font>
    <font>
      <b/>
      <sz val="28"/>
      <color indexed="18"/>
      <name val="Calibri"/>
      <family val="2"/>
      <charset val="238"/>
    </font>
    <font>
      <b/>
      <sz val="14"/>
      <color indexed="18"/>
      <name val="Calibri"/>
      <family val="2"/>
      <charset val="238"/>
    </font>
    <font>
      <i/>
      <sz val="11"/>
      <color rgb="FF00206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medium">
        <color indexed="18"/>
      </left>
      <right style="medium">
        <color indexed="18"/>
      </right>
      <top/>
      <bottom/>
      <diagonal/>
    </border>
    <border>
      <left style="thick">
        <color indexed="18"/>
      </left>
      <right/>
      <top style="thick">
        <color indexed="18"/>
      </top>
      <bottom/>
      <diagonal/>
    </border>
    <border>
      <left style="thick">
        <color indexed="18"/>
      </left>
      <right/>
      <top/>
      <bottom/>
      <diagonal/>
    </border>
    <border>
      <left/>
      <right style="thick">
        <color indexed="18"/>
      </right>
      <top/>
      <bottom/>
      <diagonal/>
    </border>
    <border>
      <left style="thick">
        <color indexed="18"/>
      </left>
      <right/>
      <top style="medium">
        <color indexed="18"/>
      </top>
      <bottom style="medium">
        <color indexed="18"/>
      </bottom>
      <diagonal/>
    </border>
    <border>
      <left/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thick">
        <color indexed="18"/>
      </left>
      <right style="medium">
        <color indexed="18"/>
      </right>
      <top/>
      <bottom/>
      <diagonal/>
    </border>
    <border>
      <left style="thick">
        <color indexed="18"/>
      </left>
      <right style="medium">
        <color indexed="18"/>
      </right>
      <top/>
      <bottom style="medium">
        <color indexed="18"/>
      </bottom>
      <diagonal/>
    </border>
    <border>
      <left style="thick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 style="thick">
        <color indexed="18"/>
      </right>
      <top style="medium">
        <color indexed="18"/>
      </top>
      <bottom style="medium">
        <color indexed="18"/>
      </bottom>
      <diagonal/>
    </border>
    <border>
      <left/>
      <right style="medium">
        <color indexed="18"/>
      </right>
      <top style="medium">
        <color indexed="18"/>
      </top>
      <bottom/>
      <diagonal/>
    </border>
    <border>
      <left/>
      <right style="medium">
        <color indexed="18"/>
      </right>
      <top/>
      <bottom/>
      <diagonal/>
    </border>
    <border>
      <left style="thick">
        <color indexed="18"/>
      </left>
      <right/>
      <top/>
      <bottom style="thick">
        <color indexed="18"/>
      </bottom>
      <diagonal/>
    </border>
    <border>
      <left/>
      <right/>
      <top/>
      <bottom style="thick">
        <color indexed="18"/>
      </bottom>
      <diagonal/>
    </border>
    <border>
      <left/>
      <right style="medium">
        <color indexed="18"/>
      </right>
      <top/>
      <bottom style="thick">
        <color indexed="18"/>
      </bottom>
      <diagonal/>
    </border>
    <border>
      <left style="medium">
        <color indexed="18"/>
      </left>
      <right style="thick">
        <color indexed="18"/>
      </right>
      <top style="medium">
        <color indexed="18"/>
      </top>
      <bottom style="medium">
        <color indexed="18"/>
      </bottom>
      <diagonal/>
    </border>
    <border>
      <left style="thick">
        <color indexed="18"/>
      </left>
      <right style="medium">
        <color indexed="18"/>
      </right>
      <top style="medium">
        <color indexed="18"/>
      </top>
      <bottom style="thick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thick">
        <color indexed="18"/>
      </bottom>
      <diagonal/>
    </border>
    <border>
      <left style="medium">
        <color indexed="18"/>
      </left>
      <right style="thick">
        <color indexed="18"/>
      </right>
      <top style="medium">
        <color indexed="18"/>
      </top>
      <bottom style="thick">
        <color indexed="18"/>
      </bottom>
      <diagonal/>
    </border>
    <border>
      <left style="medium">
        <color indexed="18"/>
      </left>
      <right style="medium">
        <color indexed="18"/>
      </right>
      <top/>
      <bottom style="medium">
        <color indexed="18"/>
      </bottom>
      <diagonal/>
    </border>
    <border>
      <left/>
      <right style="thick">
        <color indexed="18"/>
      </right>
      <top/>
      <bottom style="medium">
        <color indexed="18"/>
      </bottom>
      <diagonal/>
    </border>
    <border>
      <left style="medium">
        <color indexed="18"/>
      </left>
      <right style="medium">
        <color indexed="18"/>
      </right>
      <top/>
      <bottom style="thick">
        <color indexed="18"/>
      </bottom>
      <diagonal/>
    </border>
    <border>
      <left/>
      <right style="thick">
        <color indexed="18"/>
      </right>
      <top/>
      <bottom style="thick">
        <color indexed="18"/>
      </bottom>
      <diagonal/>
    </border>
    <border>
      <left style="thick">
        <color indexed="18"/>
      </left>
      <right style="medium">
        <color indexed="18"/>
      </right>
      <top style="thick">
        <color indexed="18"/>
      </top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thick">
        <color indexed="18"/>
      </top>
      <bottom style="medium">
        <color indexed="18"/>
      </bottom>
      <diagonal/>
    </border>
    <border>
      <left style="medium">
        <color indexed="18"/>
      </left>
      <right style="thick">
        <color indexed="18"/>
      </right>
      <top style="thick">
        <color indexed="18"/>
      </top>
      <bottom style="medium">
        <color indexed="18"/>
      </bottom>
      <diagonal/>
    </border>
    <border>
      <left/>
      <right/>
      <top style="thick">
        <color indexed="18"/>
      </top>
      <bottom/>
      <diagonal/>
    </border>
    <border>
      <left/>
      <right style="thick">
        <color indexed="18"/>
      </right>
      <top style="thick">
        <color indexed="18"/>
      </top>
      <bottom/>
      <diagonal/>
    </border>
    <border>
      <left style="medium">
        <color indexed="18"/>
      </left>
      <right/>
      <top style="thick">
        <color indexed="18"/>
      </top>
      <bottom style="medium">
        <color indexed="18"/>
      </bottom>
      <diagonal/>
    </border>
    <border>
      <left style="medium">
        <color indexed="18"/>
      </left>
      <right/>
      <top style="medium">
        <color indexed="18"/>
      </top>
      <bottom style="medium">
        <color indexed="18"/>
      </bottom>
      <diagonal/>
    </border>
    <border>
      <left style="medium">
        <color indexed="18"/>
      </left>
      <right/>
      <top style="medium">
        <color indexed="18"/>
      </top>
      <bottom style="thick">
        <color indexed="18"/>
      </bottom>
      <diagonal/>
    </border>
    <border>
      <left style="thick">
        <color indexed="18"/>
      </left>
      <right style="medium">
        <color indexed="18"/>
      </right>
      <top style="medium">
        <color indexed="18"/>
      </top>
      <bottom/>
      <diagonal/>
    </border>
    <border>
      <left style="medium">
        <color indexed="18"/>
      </left>
      <right style="medium">
        <color indexed="18"/>
      </right>
      <top style="medium">
        <color indexed="18"/>
      </top>
      <bottom/>
      <diagonal/>
    </border>
    <border>
      <left style="medium">
        <color indexed="18"/>
      </left>
      <right/>
      <top style="medium">
        <color indexed="18"/>
      </top>
      <bottom/>
      <diagonal/>
    </border>
    <border>
      <left style="medium">
        <color indexed="18"/>
      </left>
      <right style="thick">
        <color indexed="18"/>
      </right>
      <top style="medium">
        <color indexed="18"/>
      </top>
      <bottom/>
      <diagonal/>
    </border>
    <border>
      <left style="thick">
        <color indexed="18"/>
      </left>
      <right/>
      <top style="thick">
        <color indexed="18"/>
      </top>
      <bottom style="thick">
        <color indexed="18"/>
      </bottom>
      <diagonal/>
    </border>
    <border>
      <left/>
      <right/>
      <top style="thick">
        <color indexed="18"/>
      </top>
      <bottom style="thick">
        <color indexed="18"/>
      </bottom>
      <diagonal/>
    </border>
    <border>
      <left/>
      <right style="thick">
        <color indexed="18"/>
      </right>
      <top style="thick">
        <color indexed="18"/>
      </top>
      <bottom style="thick">
        <color indexed="18"/>
      </bottom>
      <diagonal/>
    </border>
    <border>
      <left style="thick">
        <color indexed="18"/>
      </left>
      <right/>
      <top style="thick">
        <color indexed="18"/>
      </top>
      <bottom style="medium">
        <color indexed="18"/>
      </bottom>
      <diagonal/>
    </border>
    <border>
      <left/>
      <right/>
      <top style="thick">
        <color indexed="18"/>
      </top>
      <bottom style="medium">
        <color indexed="18"/>
      </bottom>
      <diagonal/>
    </border>
    <border>
      <left/>
      <right style="thick">
        <color indexed="18"/>
      </right>
      <top style="thick">
        <color indexed="18"/>
      </top>
      <bottom style="medium">
        <color indexed="1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66" fontId="3" fillId="0" borderId="0" xfId="2" applyNumberFormat="1" applyFont="1" applyFill="1" applyAlignment="1">
      <alignment horizontal="left"/>
    </xf>
    <xf numFmtId="0" fontId="3" fillId="0" borderId="0" xfId="0" applyFont="1" applyAlignment="1">
      <alignment wrapText="1"/>
    </xf>
    <xf numFmtId="0" fontId="7" fillId="2" borderId="1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/>
    <xf numFmtId="0" fontId="4" fillId="3" borderId="3" xfId="0" applyFont="1" applyFill="1" applyBorder="1"/>
    <xf numFmtId="0" fontId="4" fillId="3" borderId="0" xfId="0" applyFont="1" applyFill="1"/>
    <xf numFmtId="0" fontId="4" fillId="3" borderId="4" xfId="0" applyFont="1" applyFill="1" applyBorder="1"/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4" fillId="3" borderId="0" xfId="0" applyFont="1" applyFill="1" applyAlignment="1">
      <alignment horizontal="left"/>
    </xf>
    <xf numFmtId="0" fontId="7" fillId="3" borderId="5" xfId="0" applyFont="1" applyFill="1" applyBorder="1"/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/>
    <xf numFmtId="44" fontId="4" fillId="3" borderId="4" xfId="2" applyFont="1" applyFill="1" applyBorder="1"/>
    <xf numFmtId="165" fontId="4" fillId="3" borderId="0" xfId="0" applyNumberFormat="1" applyFont="1" applyFill="1"/>
    <xf numFmtId="0" fontId="4" fillId="3" borderId="8" xfId="0" applyFont="1" applyFill="1" applyBorder="1"/>
    <xf numFmtId="0" fontId="7" fillId="3" borderId="9" xfId="0" applyFont="1" applyFill="1" applyBorder="1"/>
    <xf numFmtId="0" fontId="7" fillId="3" borderId="10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right"/>
    </xf>
    <xf numFmtId="0" fontId="7" fillId="3" borderId="3" xfId="0" applyFont="1" applyFill="1" applyBorder="1"/>
    <xf numFmtId="0" fontId="7" fillId="3" borderId="0" xfId="0" applyFont="1" applyFill="1" applyAlignment="1">
      <alignment horizontal="left"/>
    </xf>
    <xf numFmtId="0" fontId="7" fillId="3" borderId="12" xfId="0" applyFont="1" applyFill="1" applyBorder="1"/>
    <xf numFmtId="0" fontId="4" fillId="3" borderId="13" xfId="0" applyFont="1" applyFill="1" applyBorder="1"/>
    <xf numFmtId="0" fontId="4" fillId="3" borderId="14" xfId="0" applyFont="1" applyFill="1" applyBorder="1"/>
    <xf numFmtId="0" fontId="4" fillId="3" borderId="15" xfId="0" applyFont="1" applyFill="1" applyBorder="1" applyAlignment="1">
      <alignment horizontal="left"/>
    </xf>
    <xf numFmtId="0" fontId="4" fillId="3" borderId="16" xfId="0" applyFont="1" applyFill="1" applyBorder="1"/>
    <xf numFmtId="166" fontId="4" fillId="3" borderId="0" xfId="0" applyNumberFormat="1" applyFont="1" applyFill="1"/>
    <xf numFmtId="166" fontId="4" fillId="3" borderId="9" xfId="0" applyNumberFormat="1" applyFont="1" applyFill="1" applyBorder="1"/>
    <xf numFmtId="166" fontId="4" fillId="3" borderId="10" xfId="0" applyNumberFormat="1" applyFont="1" applyFill="1" applyBorder="1"/>
    <xf numFmtId="166" fontId="4" fillId="3" borderId="17" xfId="0" applyNumberFormat="1" applyFont="1" applyFill="1" applyBorder="1"/>
    <xf numFmtId="166" fontId="4" fillId="3" borderId="18" xfId="0" applyNumberFormat="1" applyFont="1" applyFill="1" applyBorder="1"/>
    <xf numFmtId="166" fontId="4" fillId="3" borderId="19" xfId="0" applyNumberFormat="1" applyFont="1" applyFill="1" applyBorder="1"/>
    <xf numFmtId="166" fontId="4" fillId="3" borderId="20" xfId="0" applyNumberFormat="1" applyFont="1" applyFill="1" applyBorder="1"/>
    <xf numFmtId="166" fontId="7" fillId="3" borderId="9" xfId="0" applyNumberFormat="1" applyFont="1" applyFill="1" applyBorder="1"/>
    <xf numFmtId="166" fontId="7" fillId="3" borderId="10" xfId="0" applyNumberFormat="1" applyFont="1" applyFill="1" applyBorder="1" applyAlignment="1">
      <alignment horizontal="right"/>
    </xf>
    <xf numFmtId="166" fontId="7" fillId="3" borderId="17" xfId="0" applyNumberFormat="1" applyFont="1" applyFill="1" applyBorder="1" applyAlignment="1">
      <alignment horizontal="right"/>
    </xf>
    <xf numFmtId="167" fontId="4" fillId="3" borderId="10" xfId="1" applyNumberFormat="1" applyFont="1" applyFill="1" applyBorder="1"/>
    <xf numFmtId="167" fontId="4" fillId="3" borderId="19" xfId="1" applyNumberFormat="1" applyFont="1" applyFill="1" applyBorder="1"/>
    <xf numFmtId="44" fontId="4" fillId="3" borderId="1" xfId="2" applyFont="1" applyFill="1" applyBorder="1" applyAlignment="1">
      <alignment horizontal="right"/>
    </xf>
    <xf numFmtId="166" fontId="4" fillId="3" borderId="1" xfId="0" applyNumberFormat="1" applyFont="1" applyFill="1" applyBorder="1" applyAlignment="1">
      <alignment horizontal="right"/>
    </xf>
    <xf numFmtId="166" fontId="4" fillId="3" borderId="4" xfId="0" applyNumberFormat="1" applyFont="1" applyFill="1" applyBorder="1" applyAlignment="1">
      <alignment horizontal="right"/>
    </xf>
    <xf numFmtId="44" fontId="4" fillId="3" borderId="21" xfId="2" applyFont="1" applyFill="1" applyBorder="1" applyAlignment="1">
      <alignment horizontal="right"/>
    </xf>
    <xf numFmtId="166" fontId="4" fillId="3" borderId="21" xfId="0" applyNumberFormat="1" applyFont="1" applyFill="1" applyBorder="1" applyAlignment="1">
      <alignment horizontal="right"/>
    </xf>
    <xf numFmtId="166" fontId="4" fillId="3" borderId="22" xfId="0" applyNumberFormat="1" applyFont="1" applyFill="1" applyBorder="1" applyAlignment="1">
      <alignment horizontal="right"/>
    </xf>
    <xf numFmtId="166" fontId="7" fillId="3" borderId="13" xfId="0" applyNumberFormat="1" applyFont="1" applyFill="1" applyBorder="1" applyAlignment="1">
      <alignment horizontal="right"/>
    </xf>
    <xf numFmtId="166" fontId="7" fillId="3" borderId="1" xfId="0" applyNumberFormat="1" applyFont="1" applyFill="1" applyBorder="1" applyAlignment="1">
      <alignment horizontal="right"/>
    </xf>
    <xf numFmtId="166" fontId="7" fillId="3" borderId="4" xfId="0" applyNumberFormat="1" applyFont="1" applyFill="1" applyBorder="1" applyAlignment="1">
      <alignment horizontal="right"/>
    </xf>
    <xf numFmtId="0" fontId="4" fillId="3" borderId="13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166" fontId="4" fillId="3" borderId="4" xfId="2" applyNumberFormat="1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23" xfId="0" applyFont="1" applyFill="1" applyBorder="1" applyAlignment="1">
      <alignment horizontal="right"/>
    </xf>
    <xf numFmtId="166" fontId="4" fillId="3" borderId="24" xfId="0" applyNumberFormat="1" applyFont="1" applyFill="1" applyBorder="1" applyAlignment="1">
      <alignment horizontal="right"/>
    </xf>
    <xf numFmtId="44" fontId="4" fillId="3" borderId="10" xfId="0" applyNumberFormat="1" applyFont="1" applyFill="1" applyBorder="1"/>
    <xf numFmtId="44" fontId="4" fillId="3" borderId="17" xfId="0" applyNumberFormat="1" applyFont="1" applyFill="1" applyBorder="1"/>
    <xf numFmtId="44" fontId="4" fillId="3" borderId="19" xfId="0" applyNumberFormat="1" applyFont="1" applyFill="1" applyBorder="1"/>
    <xf numFmtId="44" fontId="4" fillId="3" borderId="20" xfId="0" applyNumberFormat="1" applyFont="1" applyFill="1" applyBorder="1"/>
    <xf numFmtId="168" fontId="4" fillId="3" borderId="1" xfId="0" applyNumberFormat="1" applyFont="1" applyFill="1" applyBorder="1" applyAlignment="1">
      <alignment horizontal="right"/>
    </xf>
    <xf numFmtId="169" fontId="7" fillId="2" borderId="21" xfId="0" applyNumberFormat="1" applyFont="1" applyFill="1" applyBorder="1" applyAlignment="1" applyProtection="1">
      <alignment horizontal="left"/>
      <protection locked="0"/>
    </xf>
    <xf numFmtId="170" fontId="7" fillId="2" borderId="1" xfId="0" applyNumberFormat="1" applyFont="1" applyFill="1" applyBorder="1" applyAlignment="1" applyProtection="1">
      <alignment horizontal="left"/>
      <protection locked="0"/>
    </xf>
    <xf numFmtId="171" fontId="4" fillId="3" borderId="1" xfId="2" applyNumberFormat="1" applyFont="1" applyFill="1" applyBorder="1" applyAlignment="1">
      <alignment horizontal="right"/>
    </xf>
    <xf numFmtId="171" fontId="4" fillId="3" borderId="21" xfId="2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166" fontId="3" fillId="0" borderId="0" xfId="0" applyNumberFormat="1" applyFont="1"/>
    <xf numFmtId="166" fontId="4" fillId="3" borderId="16" xfId="2" applyNumberFormat="1" applyFont="1" applyFill="1" applyBorder="1" applyAlignment="1">
      <alignment horizontal="right"/>
    </xf>
    <xf numFmtId="166" fontId="4" fillId="3" borderId="23" xfId="2" applyNumberFormat="1" applyFont="1" applyFill="1" applyBorder="1" applyAlignment="1">
      <alignment horizontal="right"/>
    </xf>
    <xf numFmtId="166" fontId="7" fillId="3" borderId="31" xfId="0" applyNumberFormat="1" applyFont="1" applyFill="1" applyBorder="1" applyAlignment="1">
      <alignment horizontal="right"/>
    </xf>
    <xf numFmtId="44" fontId="4" fillId="3" borderId="31" xfId="0" applyNumberFormat="1" applyFont="1" applyFill="1" applyBorder="1"/>
    <xf numFmtId="44" fontId="4" fillId="3" borderId="32" xfId="0" applyNumberFormat="1" applyFont="1" applyFill="1" applyBorder="1"/>
    <xf numFmtId="166" fontId="4" fillId="3" borderId="31" xfId="0" applyNumberFormat="1" applyFont="1" applyFill="1" applyBorder="1"/>
    <xf numFmtId="166" fontId="4" fillId="3" borderId="32" xfId="0" applyNumberFormat="1" applyFont="1" applyFill="1" applyBorder="1"/>
    <xf numFmtId="167" fontId="4" fillId="3" borderId="31" xfId="1" applyNumberFormat="1" applyFont="1" applyFill="1" applyBorder="1"/>
    <xf numFmtId="167" fontId="4" fillId="3" borderId="32" xfId="1" applyNumberFormat="1" applyFont="1" applyFill="1" applyBorder="1"/>
    <xf numFmtId="166" fontId="4" fillId="3" borderId="33" xfId="0" applyNumberFormat="1" applyFont="1" applyFill="1" applyBorder="1"/>
    <xf numFmtId="166" fontId="4" fillId="3" borderId="34" xfId="0" applyNumberFormat="1" applyFont="1" applyFill="1" applyBorder="1"/>
    <xf numFmtId="166" fontId="4" fillId="3" borderId="35" xfId="0" applyNumberFormat="1" applyFont="1" applyFill="1" applyBorder="1"/>
    <xf numFmtId="166" fontId="4" fillId="3" borderId="36" xfId="0" applyNumberFormat="1" applyFont="1" applyFill="1" applyBorder="1"/>
    <xf numFmtId="0" fontId="8" fillId="0" borderId="0" xfId="0" applyFont="1" applyAlignment="1">
      <alignment vertical="top" wrapText="1"/>
    </xf>
    <xf numFmtId="166" fontId="4" fillId="3" borderId="25" xfId="0" applyNumberFormat="1" applyFont="1" applyFill="1" applyBorder="1" applyAlignment="1">
      <alignment horizontal="center"/>
    </xf>
    <xf numFmtId="166" fontId="4" fillId="3" borderId="26" xfId="0" applyNumberFormat="1" applyFont="1" applyFill="1" applyBorder="1" applyAlignment="1">
      <alignment horizontal="center"/>
    </xf>
    <xf numFmtId="166" fontId="4" fillId="3" borderId="27" xfId="0" applyNumberFormat="1" applyFont="1" applyFill="1" applyBorder="1" applyAlignment="1">
      <alignment horizontal="center"/>
    </xf>
    <xf numFmtId="166" fontId="7" fillId="3" borderId="37" xfId="0" applyNumberFormat="1" applyFont="1" applyFill="1" applyBorder="1" applyAlignment="1">
      <alignment horizontal="center" vertical="center"/>
    </xf>
    <xf numFmtId="166" fontId="7" fillId="3" borderId="38" xfId="0" applyNumberFormat="1" applyFont="1" applyFill="1" applyBorder="1" applyAlignment="1">
      <alignment horizontal="center" vertical="center"/>
    </xf>
    <xf numFmtId="166" fontId="7" fillId="3" borderId="39" xfId="0" applyNumberFormat="1" applyFont="1" applyFill="1" applyBorder="1" applyAlignment="1">
      <alignment horizontal="center" vertical="center"/>
    </xf>
    <xf numFmtId="166" fontId="7" fillId="3" borderId="40" xfId="0" applyNumberFormat="1" applyFont="1" applyFill="1" applyBorder="1" applyAlignment="1">
      <alignment horizontal="center"/>
    </xf>
    <xf numFmtId="166" fontId="7" fillId="3" borderId="41" xfId="0" applyNumberFormat="1" applyFont="1" applyFill="1" applyBorder="1" applyAlignment="1">
      <alignment horizontal="center"/>
    </xf>
    <xf numFmtId="166" fontId="7" fillId="3" borderId="42" xfId="0" applyNumberFormat="1" applyFont="1" applyFill="1" applyBorder="1" applyAlignment="1">
      <alignment horizontal="center"/>
    </xf>
    <xf numFmtId="166" fontId="7" fillId="3" borderId="25" xfId="0" applyNumberFormat="1" applyFont="1" applyFill="1" applyBorder="1" applyAlignment="1">
      <alignment horizontal="center"/>
    </xf>
    <xf numFmtId="166" fontId="7" fillId="3" borderId="26" xfId="0" applyNumberFormat="1" applyFont="1" applyFill="1" applyBorder="1" applyAlignment="1">
      <alignment horizontal="center"/>
    </xf>
    <xf numFmtId="166" fontId="7" fillId="3" borderId="30" xfId="0" applyNumberFormat="1" applyFont="1" applyFill="1" applyBorder="1" applyAlignment="1">
      <alignment horizontal="center"/>
    </xf>
    <xf numFmtId="166" fontId="7" fillId="3" borderId="27" xfId="0" applyNumberFormat="1" applyFont="1" applyFill="1" applyBorder="1" applyAlignment="1">
      <alignment horizontal="center"/>
    </xf>
    <xf numFmtId="166" fontId="4" fillId="3" borderId="30" xfId="0" applyNumberFormat="1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</cellXfs>
  <cellStyles count="3">
    <cellStyle name="Ezres" xfId="1" builtinId="3"/>
    <cellStyle name="Normál" xfId="0" builtinId="0"/>
    <cellStyle name="Pénznem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47625</xdr:rowOff>
    </xdr:from>
    <xdr:to>
      <xdr:col>0</xdr:col>
      <xdr:colOff>2028826</xdr:colOff>
      <xdr:row>3</xdr:row>
      <xdr:rowOff>309471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0710A6BA-E9F2-F05D-ADC0-34F4D540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47625"/>
          <a:ext cx="1962150" cy="133817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64B92-9861-4A82-9CB1-20EA5809549D}">
  <sheetPr>
    <pageSetUpPr fitToPage="1"/>
  </sheetPr>
  <dimension ref="A1:O54"/>
  <sheetViews>
    <sheetView showGridLines="0" tabSelected="1" zoomScale="90" zoomScaleNormal="90" workbookViewId="0">
      <selection activeCell="B10" sqref="B10"/>
    </sheetView>
  </sheetViews>
  <sheetFormatPr defaultRowHeight="18.75" x14ac:dyDescent="0.3"/>
  <cols>
    <col min="1" max="1" width="35.42578125" style="1" customWidth="1"/>
    <col min="2" max="2" width="20.5703125" style="2" customWidth="1"/>
    <col min="3" max="3" width="15.28515625" style="1" customWidth="1"/>
    <col min="4" max="5" width="16.85546875" style="1" customWidth="1"/>
    <col min="6" max="6" width="17.140625" style="1" bestFit="1" customWidth="1"/>
    <col min="7" max="7" width="8" style="1" customWidth="1"/>
    <col min="8" max="8" width="34.28515625" style="1" hidden="1" customWidth="1"/>
    <col min="9" max="9" width="13.5703125" style="1" hidden="1" customWidth="1"/>
    <col min="10" max="10" width="15" style="1" hidden="1" customWidth="1"/>
    <col min="11" max="11" width="17" style="1" hidden="1" customWidth="1"/>
    <col min="12" max="12" width="9.140625" style="1" hidden="1" customWidth="1"/>
    <col min="13" max="13" width="34.7109375" style="1" hidden="1" customWidth="1"/>
    <col min="14" max="15" width="13.7109375" style="1" hidden="1" customWidth="1"/>
    <col min="16" max="16384" width="9.140625" style="1"/>
  </cols>
  <sheetData>
    <row r="1" spans="1:15" ht="47.25" thickTop="1" x14ac:dyDescent="0.7">
      <c r="A1" s="6"/>
      <c r="B1" s="95" t="s">
        <v>29</v>
      </c>
      <c r="C1" s="95"/>
      <c r="D1" s="95"/>
      <c r="E1" s="95"/>
      <c r="F1" s="96"/>
    </row>
    <row r="2" spans="1:15" x14ac:dyDescent="0.3">
      <c r="A2" s="7"/>
      <c r="B2" s="8"/>
      <c r="C2" s="8"/>
      <c r="D2" s="8"/>
      <c r="E2" s="8"/>
      <c r="F2" s="9"/>
    </row>
    <row r="3" spans="1:15" x14ac:dyDescent="0.3">
      <c r="A3" s="7"/>
      <c r="B3" s="10"/>
      <c r="C3" s="11"/>
      <c r="D3" s="11"/>
      <c r="E3" s="11"/>
      <c r="F3" s="9"/>
    </row>
    <row r="4" spans="1:15" ht="30" customHeight="1" thickBot="1" x14ac:dyDescent="0.6">
      <c r="A4" s="7"/>
      <c r="B4" s="97" t="s">
        <v>40</v>
      </c>
      <c r="C4" s="97"/>
      <c r="D4" s="97"/>
      <c r="E4" s="97"/>
      <c r="F4" s="98"/>
    </row>
    <row r="5" spans="1:15" ht="20.25" hidden="1" thickTop="1" thickBot="1" x14ac:dyDescent="0.35">
      <c r="A5" s="7"/>
      <c r="B5" s="12"/>
      <c r="C5" s="8"/>
      <c r="D5" s="8"/>
      <c r="E5" s="8"/>
      <c r="F5" s="9"/>
      <c r="H5" s="84" t="s">
        <v>43</v>
      </c>
      <c r="I5" s="85"/>
      <c r="J5" s="85"/>
      <c r="K5" s="86"/>
      <c r="L5" s="65"/>
      <c r="M5" s="84" t="s">
        <v>44</v>
      </c>
      <c r="N5" s="85"/>
      <c r="O5" s="86"/>
    </row>
    <row r="6" spans="1:15" ht="20.25" hidden="1" thickTop="1" thickBot="1" x14ac:dyDescent="0.35">
      <c r="A6" s="7"/>
      <c r="B6" s="12"/>
      <c r="C6" s="8"/>
      <c r="D6" s="8"/>
      <c r="E6" s="8"/>
      <c r="F6" s="9"/>
      <c r="H6" s="87" t="s">
        <v>18</v>
      </c>
      <c r="I6" s="88"/>
      <c r="J6" s="88"/>
      <c r="K6" s="89"/>
      <c r="M6" s="87" t="s">
        <v>18</v>
      </c>
      <c r="N6" s="88"/>
      <c r="O6" s="89"/>
    </row>
    <row r="7" spans="1:15" ht="19.5" hidden="1" thickBot="1" x14ac:dyDescent="0.35">
      <c r="A7" s="7"/>
      <c r="B7" s="12"/>
      <c r="C7" s="8"/>
      <c r="D7" s="8"/>
      <c r="E7" s="8"/>
      <c r="F7" s="9"/>
      <c r="H7" s="30"/>
      <c r="I7" s="37" t="s">
        <v>0</v>
      </c>
      <c r="J7" s="69"/>
      <c r="K7" s="38" t="s">
        <v>1</v>
      </c>
      <c r="M7" s="30"/>
      <c r="N7" s="37" t="s">
        <v>0</v>
      </c>
      <c r="O7" s="38" t="s">
        <v>1</v>
      </c>
    </row>
    <row r="8" spans="1:15" ht="19.5" thickBot="1" x14ac:dyDescent="0.35">
      <c r="A8" s="7"/>
      <c r="B8" s="12"/>
      <c r="C8" s="8"/>
      <c r="D8" s="8"/>
      <c r="E8" s="8"/>
      <c r="F8" s="9"/>
      <c r="H8" s="30" t="s">
        <v>2</v>
      </c>
      <c r="I8" s="56">
        <v>173.4</v>
      </c>
      <c r="J8" s="70"/>
      <c r="K8" s="57">
        <v>623</v>
      </c>
      <c r="M8" s="30" t="s">
        <v>2</v>
      </c>
      <c r="N8" s="56">
        <v>192.8</v>
      </c>
      <c r="O8" s="57">
        <v>218.4</v>
      </c>
    </row>
    <row r="9" spans="1:15" ht="19.5" thickBot="1" x14ac:dyDescent="0.35">
      <c r="A9" s="13" t="s">
        <v>31</v>
      </c>
      <c r="B9" s="14"/>
      <c r="C9" s="8"/>
      <c r="D9" s="8"/>
      <c r="E9" s="8"/>
      <c r="F9" s="9"/>
      <c r="H9" s="33" t="s">
        <v>3</v>
      </c>
      <c r="I9" s="58">
        <v>349.7</v>
      </c>
      <c r="J9" s="71"/>
      <c r="K9" s="59">
        <v>954</v>
      </c>
      <c r="M9" s="33" t="s">
        <v>3</v>
      </c>
      <c r="N9" s="58">
        <v>388.7</v>
      </c>
      <c r="O9" s="59">
        <v>453.3</v>
      </c>
    </row>
    <row r="10" spans="1:15" ht="19.5" thickBot="1" x14ac:dyDescent="0.35">
      <c r="A10" s="15" t="s">
        <v>13</v>
      </c>
      <c r="B10" s="5" t="s">
        <v>0</v>
      </c>
      <c r="C10" s="8"/>
      <c r="D10" s="8"/>
      <c r="E10" s="8"/>
      <c r="F10" s="9"/>
      <c r="H10" s="11"/>
      <c r="I10" s="11"/>
      <c r="J10" s="11"/>
      <c r="K10" s="11"/>
      <c r="M10" s="11"/>
      <c r="N10" s="11"/>
      <c r="O10" s="11"/>
    </row>
    <row r="11" spans="1:15" ht="20.25" thickTop="1" thickBot="1" x14ac:dyDescent="0.35">
      <c r="A11" s="15" t="s">
        <v>28</v>
      </c>
      <c r="B11" s="5" t="s">
        <v>21</v>
      </c>
      <c r="C11" s="8"/>
      <c r="D11" s="8"/>
      <c r="E11" s="8"/>
      <c r="F11" s="16"/>
      <c r="H11" s="90" t="s">
        <v>19</v>
      </c>
      <c r="I11" s="91"/>
      <c r="J11" s="92"/>
      <c r="K11" s="93"/>
      <c r="M11" s="90" t="s">
        <v>19</v>
      </c>
      <c r="N11" s="91"/>
      <c r="O11" s="93"/>
    </row>
    <row r="12" spans="1:15" ht="19.5" thickBot="1" x14ac:dyDescent="0.35">
      <c r="A12" s="15" t="s">
        <v>20</v>
      </c>
      <c r="B12" s="5" t="s">
        <v>21</v>
      </c>
      <c r="C12" s="8"/>
      <c r="D12" s="8"/>
      <c r="E12" s="8"/>
      <c r="F12" s="16"/>
      <c r="H12" s="36" t="s">
        <v>36</v>
      </c>
      <c r="I12" s="37" t="s">
        <v>0</v>
      </c>
      <c r="J12" s="69" t="s">
        <v>48</v>
      </c>
      <c r="K12" s="38" t="s">
        <v>49</v>
      </c>
      <c r="M12" s="36" t="s">
        <v>36</v>
      </c>
      <c r="N12" s="37" t="s">
        <v>0</v>
      </c>
      <c r="O12" s="38" t="s">
        <v>1</v>
      </c>
    </row>
    <row r="13" spans="1:15" ht="19.5" thickBot="1" x14ac:dyDescent="0.35">
      <c r="A13" s="15" t="s">
        <v>25</v>
      </c>
      <c r="B13" s="5" t="s">
        <v>32</v>
      </c>
      <c r="C13" s="17"/>
      <c r="D13" s="8"/>
      <c r="E13" s="8"/>
      <c r="F13" s="9"/>
      <c r="H13" s="30" t="s">
        <v>35</v>
      </c>
      <c r="I13" s="31">
        <v>239</v>
      </c>
      <c r="J13" s="72">
        <v>910</v>
      </c>
      <c r="K13" s="32">
        <v>1798</v>
      </c>
      <c r="M13" s="30" t="s">
        <v>35</v>
      </c>
      <c r="N13" s="31">
        <v>266</v>
      </c>
      <c r="O13" s="32">
        <v>276</v>
      </c>
    </row>
    <row r="14" spans="1:15" ht="19.5" thickBot="1" x14ac:dyDescent="0.35">
      <c r="A14" s="15" t="s">
        <v>30</v>
      </c>
      <c r="B14" s="62"/>
      <c r="C14" s="8"/>
      <c r="D14" s="8"/>
      <c r="E14" s="8"/>
      <c r="F14" s="9"/>
      <c r="H14" s="30" t="s">
        <v>32</v>
      </c>
      <c r="I14" s="31">
        <v>239</v>
      </c>
      <c r="J14" s="72">
        <v>910</v>
      </c>
      <c r="K14" s="32">
        <v>1798</v>
      </c>
      <c r="M14" s="30" t="s">
        <v>32</v>
      </c>
      <c r="N14" s="31">
        <v>266</v>
      </c>
      <c r="O14" s="32">
        <v>276</v>
      </c>
    </row>
    <row r="15" spans="1:15" ht="19.5" thickBot="1" x14ac:dyDescent="0.35">
      <c r="A15" s="18" t="s">
        <v>4</v>
      </c>
      <c r="B15" s="61"/>
      <c r="C15" s="8"/>
      <c r="D15" s="8"/>
      <c r="E15" s="8"/>
      <c r="F15" s="9"/>
      <c r="H15" s="30" t="s">
        <v>37</v>
      </c>
      <c r="I15" s="31">
        <v>239</v>
      </c>
      <c r="J15" s="72">
        <v>910</v>
      </c>
      <c r="K15" s="32">
        <v>1798</v>
      </c>
      <c r="M15" s="30" t="s">
        <v>37</v>
      </c>
      <c r="N15" s="31">
        <v>266</v>
      </c>
      <c r="O15" s="32">
        <v>276</v>
      </c>
    </row>
    <row r="16" spans="1:15" ht="19.5" thickBot="1" x14ac:dyDescent="0.35">
      <c r="A16" s="7"/>
      <c r="B16" s="12"/>
      <c r="C16" s="8"/>
      <c r="D16" s="8"/>
      <c r="E16" s="8"/>
      <c r="F16" s="9"/>
      <c r="H16" s="30" t="s">
        <v>33</v>
      </c>
      <c r="I16" s="31">
        <v>571</v>
      </c>
      <c r="J16" s="72">
        <v>2156</v>
      </c>
      <c r="K16" s="32">
        <v>4256</v>
      </c>
      <c r="M16" s="30" t="s">
        <v>33</v>
      </c>
      <c r="N16" s="31">
        <v>635</v>
      </c>
      <c r="O16" s="32">
        <v>1076</v>
      </c>
    </row>
    <row r="17" spans="1:15" ht="19.5" thickBot="1" x14ac:dyDescent="0.35">
      <c r="A17" s="19" t="s">
        <v>14</v>
      </c>
      <c r="B17" s="20" t="s">
        <v>54</v>
      </c>
      <c r="C17" s="20" t="s">
        <v>15</v>
      </c>
      <c r="D17" s="20" t="s">
        <v>26</v>
      </c>
      <c r="E17" s="20" t="s">
        <v>27</v>
      </c>
      <c r="F17" s="21" t="s">
        <v>42</v>
      </c>
      <c r="H17" s="30" t="s">
        <v>38</v>
      </c>
      <c r="I17" s="31">
        <v>913</v>
      </c>
      <c r="J17" s="72">
        <v>2156</v>
      </c>
      <c r="K17" s="32">
        <v>4256</v>
      </c>
      <c r="M17" s="30" t="s">
        <v>38</v>
      </c>
      <c r="N17" s="31">
        <v>1015</v>
      </c>
      <c r="O17" s="32">
        <v>1076</v>
      </c>
    </row>
    <row r="18" spans="1:15" ht="19.5" thickBot="1" x14ac:dyDescent="0.35">
      <c r="A18" s="15" t="s">
        <v>46</v>
      </c>
      <c r="B18" s="41">
        <f>IF($B$13="",0,VLOOKUP($B$13,'Vízdíj kalkulátor'!$H$13:$K$31,VLOOKUP($B$10,'Vízdíj kalkulátor'!$H$34:$I$35,2,FALSE),FALSE))</f>
        <v>239</v>
      </c>
      <c r="C18" s="60">
        <f>ROUND(ABS($B$15),2)</f>
        <v>0</v>
      </c>
      <c r="D18" s="42">
        <f>ROUND(C18*B18,0)</f>
        <v>0</v>
      </c>
      <c r="E18" s="42">
        <f>ROUND(D18*27%,0)</f>
        <v>0</v>
      </c>
      <c r="F18" s="43">
        <f>ROUND(D18+E18,0)</f>
        <v>0</v>
      </c>
      <c r="H18" s="30" t="s">
        <v>34</v>
      </c>
      <c r="I18" s="31">
        <v>1208</v>
      </c>
      <c r="J18" s="72">
        <v>3367</v>
      </c>
      <c r="K18" s="32">
        <v>6651</v>
      </c>
      <c r="M18" s="30" t="s">
        <v>34</v>
      </c>
      <c r="N18" s="31">
        <v>1343</v>
      </c>
      <c r="O18" s="32">
        <v>1969</v>
      </c>
    </row>
    <row r="19" spans="1:15" ht="19.5" thickBot="1" x14ac:dyDescent="0.35">
      <c r="A19" s="15" t="s">
        <v>47</v>
      </c>
      <c r="B19" s="41">
        <f>IF(OR($B$13="",$B$10=$I$7,$B$12="Nem"),0,VLOOKUP($B$13,'Vízdíj kalkulátor'!$H$13:$K$31,VLOOKUP($B$10,'Vízdíj kalkulátor'!$H$34:$I$35,2,FALSE)+1,FALSE))</f>
        <v>0</v>
      </c>
      <c r="C19" s="60">
        <f>ROUND(ABS($B$15),2)</f>
        <v>0</v>
      </c>
      <c r="D19" s="42">
        <f>ROUND(C19*B19,0)</f>
        <v>0</v>
      </c>
      <c r="E19" s="42">
        <f>ROUND(D19*27%,0)</f>
        <v>0</v>
      </c>
      <c r="F19" s="43">
        <f>ROUND(D19+E19,0)</f>
        <v>0</v>
      </c>
      <c r="H19" s="30" t="s">
        <v>39</v>
      </c>
      <c r="I19" s="31">
        <v>1716</v>
      </c>
      <c r="J19" s="72">
        <v>3367</v>
      </c>
      <c r="K19" s="32">
        <v>6651</v>
      </c>
      <c r="M19" s="30" t="s">
        <v>39</v>
      </c>
      <c r="N19" s="31">
        <v>1907</v>
      </c>
      <c r="O19" s="32">
        <v>1969</v>
      </c>
    </row>
    <row r="20" spans="1:15" ht="19.5" thickBot="1" x14ac:dyDescent="0.35">
      <c r="A20" s="15" t="s">
        <v>24</v>
      </c>
      <c r="B20" s="41">
        <f>IF($B$11="Igen",IF($B$10='Vízdíj kalkulátor'!$I$7,'Vízdíj kalkulátor'!$I$8,'Vízdíj kalkulátor'!$K$8),0)</f>
        <v>173.4</v>
      </c>
      <c r="C20" s="63">
        <f>IF($B$11='Vízdíj kalkulátor'!$K$34,ROUND(ABS($B$14),2),0)</f>
        <v>0</v>
      </c>
      <c r="D20" s="42">
        <f>ROUND(C20*B20,0)</f>
        <v>0</v>
      </c>
      <c r="E20" s="42">
        <f>ROUND(D20*27%,0)</f>
        <v>0</v>
      </c>
      <c r="F20" s="43">
        <f>ROUND(D20+E20,0)</f>
        <v>0</v>
      </c>
      <c r="H20" s="30" t="s">
        <v>5</v>
      </c>
      <c r="I20" s="31">
        <v>2408</v>
      </c>
      <c r="J20" s="72">
        <v>4849</v>
      </c>
      <c r="K20" s="32">
        <v>9579</v>
      </c>
      <c r="M20" s="30" t="s">
        <v>5</v>
      </c>
      <c r="N20" s="31">
        <v>2676</v>
      </c>
      <c r="O20" s="32">
        <v>2789</v>
      </c>
    </row>
    <row r="21" spans="1:15" ht="19.5" thickBot="1" x14ac:dyDescent="0.35">
      <c r="A21" s="18" t="str">
        <f>CONCATENATE("Szennyvízelvezetés díja",IF($B$10=$I$7,"","**"))</f>
        <v>Szennyvízelvezetés díja</v>
      </c>
      <c r="B21" s="44">
        <f>IF($B$12='Vízdíj kalkulátor'!$K$34,IF($B$10='Vízdíj kalkulátor'!$I$7,'Vízdíj kalkulátor'!$I$9,'Vízdíj kalkulátor'!$K$9),0)</f>
        <v>349.7</v>
      </c>
      <c r="C21" s="64">
        <f>IF($B$12='Vízdíj kalkulátor'!$K$34,ROUND(ABS($B$14),2),0)</f>
        <v>0</v>
      </c>
      <c r="D21" s="45">
        <f>ROUND(C21*B21,0)</f>
        <v>0</v>
      </c>
      <c r="E21" s="45">
        <f>ROUND(D21*27%,0)</f>
        <v>0</v>
      </c>
      <c r="F21" s="46">
        <f>ROUND(D21+E21,0)</f>
        <v>0</v>
      </c>
      <c r="H21" s="30" t="s">
        <v>6</v>
      </c>
      <c r="I21" s="31">
        <v>4799</v>
      </c>
      <c r="J21" s="72">
        <v>8621</v>
      </c>
      <c r="K21" s="32">
        <v>17029</v>
      </c>
      <c r="M21" s="30" t="s">
        <v>6</v>
      </c>
      <c r="N21" s="31">
        <v>5333</v>
      </c>
      <c r="O21" s="32">
        <v>5589</v>
      </c>
    </row>
    <row r="22" spans="1:15" ht="19.5" thickBot="1" x14ac:dyDescent="0.35">
      <c r="A22" s="22" t="str">
        <f>CONCATENATE("Összesen, ",IF($B$10=$I$7,"2013.07.01","2026.07.01"),"-től érvényes árakon:")</f>
        <v>Összesen, 2013.07.01-től érvényes árakon:</v>
      </c>
      <c r="B22" s="23"/>
      <c r="C22" s="24"/>
      <c r="D22" s="47">
        <f>SUM(D18:D21)</f>
        <v>0</v>
      </c>
      <c r="E22" s="48">
        <f>SUM(E18:E21)</f>
        <v>0</v>
      </c>
      <c r="F22" s="49">
        <f>SUM(F18:F21)</f>
        <v>0</v>
      </c>
      <c r="H22" s="30" t="s">
        <v>7</v>
      </c>
      <c r="I22" s="31">
        <v>9599</v>
      </c>
      <c r="J22" s="72">
        <v>13470</v>
      </c>
      <c r="K22" s="32">
        <v>26606</v>
      </c>
      <c r="M22" s="30" t="s">
        <v>7</v>
      </c>
      <c r="N22" s="31">
        <v>10666</v>
      </c>
      <c r="O22" s="32">
        <v>11168</v>
      </c>
    </row>
    <row r="23" spans="1:15" ht="19.5" thickBot="1" x14ac:dyDescent="0.35">
      <c r="A23" s="7" t="str">
        <f>IF($B$10=$I$7,"10%-os rezsicsökkentés, 2013.07.01-től:","")</f>
        <v>10%-os rezsicsökkentés, 2013.07.01-től:</v>
      </c>
      <c r="B23" s="12"/>
      <c r="C23" s="25"/>
      <c r="D23" s="50"/>
      <c r="E23" s="51"/>
      <c r="F23" s="52">
        <f>IF($B$10=$I$7,F24-F22,"")</f>
        <v>0</v>
      </c>
      <c r="H23" s="30" t="s">
        <v>8</v>
      </c>
      <c r="I23" s="31">
        <v>11426</v>
      </c>
      <c r="J23" s="72">
        <v>22764</v>
      </c>
      <c r="K23" s="32">
        <v>44966</v>
      </c>
      <c r="M23" s="30" t="s">
        <v>8</v>
      </c>
      <c r="N23" s="31">
        <v>12696</v>
      </c>
      <c r="O23" s="32">
        <v>13271</v>
      </c>
    </row>
    <row r="24" spans="1:15" ht="19.5" thickBot="1" x14ac:dyDescent="0.35">
      <c r="A24" s="26" t="str">
        <f>IF($B$10=$I$7,"Összesen, 2013.01.01-én érvényes árakon:","")</f>
        <v>Összesen, 2013.01.01-én érvényes árakon:</v>
      </c>
      <c r="B24" s="27"/>
      <c r="C24" s="28"/>
      <c r="D24" s="53"/>
      <c r="E24" s="54"/>
      <c r="F24" s="55">
        <f>IF($B$10=$I$7,F41,"")</f>
        <v>0</v>
      </c>
      <c r="H24" s="30" t="s">
        <v>9</v>
      </c>
      <c r="I24" s="31">
        <v>13189</v>
      </c>
      <c r="J24" s="72">
        <v>34482</v>
      </c>
      <c r="K24" s="32">
        <v>68115</v>
      </c>
      <c r="M24" s="30" t="s">
        <v>9</v>
      </c>
      <c r="N24" s="31">
        <v>14655</v>
      </c>
      <c r="O24" s="32">
        <v>15353</v>
      </c>
    </row>
    <row r="25" spans="1:15" ht="20.25" thickTop="1" thickBot="1" x14ac:dyDescent="0.35">
      <c r="F25" s="66"/>
      <c r="H25" s="30" t="s">
        <v>10</v>
      </c>
      <c r="I25" s="31">
        <v>17988</v>
      </c>
      <c r="J25" s="72">
        <v>53880</v>
      </c>
      <c r="K25" s="32">
        <v>106428</v>
      </c>
      <c r="M25" s="30" t="s">
        <v>10</v>
      </c>
      <c r="N25" s="31">
        <v>19988</v>
      </c>
      <c r="O25" s="32">
        <v>20942</v>
      </c>
    </row>
    <row r="26" spans="1:15" ht="21.75" customHeight="1" thickBot="1" x14ac:dyDescent="0.35">
      <c r="A26" s="99" t="s">
        <v>55</v>
      </c>
      <c r="B26" s="99"/>
      <c r="C26" s="99"/>
      <c r="D26" s="99"/>
      <c r="E26" s="99"/>
      <c r="F26" s="99"/>
      <c r="H26" s="30" t="s">
        <v>53</v>
      </c>
      <c r="I26" s="31">
        <v>23980</v>
      </c>
      <c r="J26" s="72">
        <v>84187</v>
      </c>
      <c r="K26" s="32">
        <v>166295</v>
      </c>
      <c r="M26" s="30" t="s">
        <v>53</v>
      </c>
      <c r="N26" s="31">
        <v>26645</v>
      </c>
      <c r="O26" s="32">
        <v>27916</v>
      </c>
    </row>
    <row r="27" spans="1:15" ht="24" customHeight="1" thickBot="1" x14ac:dyDescent="0.35">
      <c r="A27" s="99"/>
      <c r="B27" s="99"/>
      <c r="C27" s="99"/>
      <c r="D27" s="99"/>
      <c r="E27" s="99"/>
      <c r="F27" s="99"/>
      <c r="H27" s="30" t="s">
        <v>11</v>
      </c>
      <c r="I27" s="31">
        <v>23980</v>
      </c>
      <c r="J27" s="72">
        <v>121229</v>
      </c>
      <c r="K27" s="32">
        <v>239464</v>
      </c>
      <c r="M27" s="30" t="s">
        <v>11</v>
      </c>
      <c r="N27" s="31">
        <v>26645</v>
      </c>
      <c r="O27" s="32">
        <v>27916</v>
      </c>
    </row>
    <row r="28" spans="1:15" ht="19.5" thickBot="1" x14ac:dyDescent="0.35">
      <c r="A28" s="100" t="str">
        <f>IF($B$10=$I$7,"","** A fogyasztással arányos szennyvíz díj NEM tartalmazza a vízterhelési díjat, melynek értéke 2026.07.01-től 4,40 Ft/m3 + ÁFA.")</f>
        <v/>
      </c>
      <c r="B28" s="100"/>
      <c r="C28" s="100"/>
      <c r="D28" s="100"/>
      <c r="E28" s="100"/>
      <c r="F28" s="100"/>
      <c r="H28" s="76" t="s">
        <v>12</v>
      </c>
      <c r="I28" s="77">
        <v>34272</v>
      </c>
      <c r="J28" s="78">
        <v>215520</v>
      </c>
      <c r="K28" s="79">
        <v>425715</v>
      </c>
      <c r="M28" s="76" t="s">
        <v>12</v>
      </c>
      <c r="N28" s="77">
        <v>38080</v>
      </c>
      <c r="O28" s="79">
        <v>41885</v>
      </c>
    </row>
    <row r="29" spans="1:15" ht="19.5" thickBot="1" x14ac:dyDescent="0.35">
      <c r="A29" s="80"/>
      <c r="B29" s="80"/>
      <c r="C29" s="80"/>
      <c r="D29" s="80"/>
      <c r="E29" s="80"/>
      <c r="F29" s="80"/>
      <c r="H29" s="76" t="s">
        <v>50</v>
      </c>
      <c r="I29" s="77"/>
      <c r="J29" s="78">
        <v>336750</v>
      </c>
      <c r="K29" s="79">
        <v>665179</v>
      </c>
      <c r="M29" s="76"/>
      <c r="N29" s="77"/>
      <c r="O29" s="79"/>
    </row>
    <row r="30" spans="1:15" ht="19.5" thickBot="1" x14ac:dyDescent="0.35">
      <c r="H30" s="76" t="s">
        <v>51</v>
      </c>
      <c r="I30" s="77"/>
      <c r="J30" s="78">
        <v>484919</v>
      </c>
      <c r="K30" s="79">
        <v>957859</v>
      </c>
      <c r="M30" s="76"/>
      <c r="N30" s="77"/>
      <c r="O30" s="79"/>
    </row>
    <row r="31" spans="1:15" ht="19.5" thickBot="1" x14ac:dyDescent="0.35">
      <c r="H31" s="33" t="s">
        <v>52</v>
      </c>
      <c r="I31" s="34"/>
      <c r="J31" s="73">
        <v>660028</v>
      </c>
      <c r="K31" s="35">
        <v>1303751</v>
      </c>
      <c r="M31" s="33"/>
      <c r="N31" s="34"/>
      <c r="O31" s="35"/>
    </row>
    <row r="32" spans="1:15" ht="20.25" thickTop="1" thickBot="1" x14ac:dyDescent="0.35">
      <c r="H32" s="29"/>
      <c r="I32" s="29"/>
      <c r="J32" s="29"/>
      <c r="K32" s="29"/>
      <c r="M32" s="29"/>
      <c r="N32" s="29"/>
      <c r="O32" s="29"/>
    </row>
    <row r="33" spans="1:15" ht="20.25" thickTop="1" thickBot="1" x14ac:dyDescent="0.35">
      <c r="H33" s="81" t="s">
        <v>17</v>
      </c>
      <c r="I33" s="82"/>
      <c r="J33" s="94"/>
      <c r="K33" s="83"/>
      <c r="M33" s="81" t="s">
        <v>17</v>
      </c>
      <c r="N33" s="82"/>
      <c r="O33" s="83"/>
    </row>
    <row r="34" spans="1:15" ht="19.5" thickBot="1" x14ac:dyDescent="0.35">
      <c r="B34" s="3"/>
      <c r="H34" s="30" t="s">
        <v>0</v>
      </c>
      <c r="I34" s="39">
        <v>2</v>
      </c>
      <c r="J34" s="74"/>
      <c r="K34" s="32" t="s">
        <v>21</v>
      </c>
      <c r="M34" s="30" t="s">
        <v>0</v>
      </c>
      <c r="N34" s="39">
        <v>2</v>
      </c>
      <c r="O34" s="32" t="s">
        <v>21</v>
      </c>
    </row>
    <row r="35" spans="1:15" ht="19.5" thickBot="1" x14ac:dyDescent="0.35">
      <c r="H35" s="33" t="s">
        <v>1</v>
      </c>
      <c r="I35" s="40">
        <v>3</v>
      </c>
      <c r="J35" s="75"/>
      <c r="K35" s="35" t="s">
        <v>22</v>
      </c>
      <c r="M35" s="33" t="s">
        <v>1</v>
      </c>
      <c r="N35" s="40">
        <v>3</v>
      </c>
      <c r="O35" s="35" t="s">
        <v>22</v>
      </c>
    </row>
    <row r="36" spans="1:15" ht="20.25" hidden="1" thickTop="1" thickBot="1" x14ac:dyDescent="0.35"/>
    <row r="37" spans="1:15" ht="19.5" hidden="1" thickBot="1" x14ac:dyDescent="0.35">
      <c r="A37" s="19" t="s">
        <v>14</v>
      </c>
      <c r="B37" s="20" t="s">
        <v>41</v>
      </c>
      <c r="C37" s="20" t="s">
        <v>15</v>
      </c>
      <c r="D37" s="20" t="s">
        <v>26</v>
      </c>
      <c r="E37" s="20" t="s">
        <v>27</v>
      </c>
      <c r="F37" s="21" t="s">
        <v>42</v>
      </c>
    </row>
    <row r="38" spans="1:15" hidden="1" x14ac:dyDescent="0.3">
      <c r="A38" s="15" t="s">
        <v>16</v>
      </c>
      <c r="B38" s="41">
        <f>IF($B$13="",0,VLOOKUP($B$13,'Vízdíj kalkulátor'!$M$13:$O$31,VLOOKUP($B$10,'Vízdíj kalkulátor'!$M$34:$N$35,2,FALSE),FALSE))</f>
        <v>266</v>
      </c>
      <c r="C38" s="60">
        <f>ROUND(ABS($B$15),2)</f>
        <v>0</v>
      </c>
      <c r="D38" s="42">
        <f>ROUND(C38*B38,0)</f>
        <v>0</v>
      </c>
      <c r="E38" s="42">
        <f>ROUND(D38*27%,0)</f>
        <v>0</v>
      </c>
      <c r="F38" s="43">
        <f>ROUND(D38+E38,0)</f>
        <v>0</v>
      </c>
    </row>
    <row r="39" spans="1:15" hidden="1" x14ac:dyDescent="0.3">
      <c r="A39" s="15" t="s">
        <v>24</v>
      </c>
      <c r="B39" s="41">
        <f>IF($B$11="Igen",IF($B$10='Vízdíj kalkulátor'!$N$7,'Vízdíj kalkulátor'!$N$8,'Vízdíj kalkulátor'!$O$8),0)</f>
        <v>192.8</v>
      </c>
      <c r="C39" s="63">
        <f>IF($B$11='Vízdíj kalkulátor'!$K$34,ROUND(ABS($B$14),2),0)</f>
        <v>0</v>
      </c>
      <c r="D39" s="42">
        <f>ROUND(C39*B39,0)</f>
        <v>0</v>
      </c>
      <c r="E39" s="42">
        <f>ROUND(D39*27%,0)</f>
        <v>0</v>
      </c>
      <c r="F39" s="43">
        <f>ROUND(D39+E39,0)</f>
        <v>0</v>
      </c>
    </row>
    <row r="40" spans="1:15" ht="19.5" hidden="1" thickBot="1" x14ac:dyDescent="0.35">
      <c r="A40" s="18" t="s">
        <v>23</v>
      </c>
      <c r="B40" s="44">
        <f>IF($B$11="Igen",IF($B$10='Vízdíj kalkulátor'!$N$7,'Vízdíj kalkulátor'!$N$9,'Vízdíj kalkulátor'!$O$9),0)</f>
        <v>388.7</v>
      </c>
      <c r="C40" s="64">
        <f>IF($B$12='Vízdíj kalkulátor'!$K$34,ROUND(ABS($B$14),2),0)</f>
        <v>0</v>
      </c>
      <c r="D40" s="45">
        <f>ROUND(C40*B40,0)</f>
        <v>0</v>
      </c>
      <c r="E40" s="45">
        <f>ROUND(D40*27%,0)</f>
        <v>0</v>
      </c>
      <c r="F40" s="46">
        <f>ROUND(D40+E40,0)</f>
        <v>0</v>
      </c>
    </row>
    <row r="41" spans="1:15" ht="19.5" hidden="1" thickBot="1" x14ac:dyDescent="0.35">
      <c r="A41" s="26" t="s">
        <v>45</v>
      </c>
      <c r="B41" s="27"/>
      <c r="C41" s="28"/>
      <c r="D41" s="67">
        <f>SUM(D38:D40)</f>
        <v>0</v>
      </c>
      <c r="E41" s="68">
        <f>SUM(E38:E40)</f>
        <v>0</v>
      </c>
      <c r="F41" s="55">
        <f>SUM(F38:F40)</f>
        <v>0</v>
      </c>
    </row>
    <row r="42" spans="1:15" ht="19.5" hidden="1" thickTop="1" x14ac:dyDescent="0.3">
      <c r="H42" s="4"/>
    </row>
    <row r="43" spans="1:15" ht="19.5" thickTop="1" x14ac:dyDescent="0.3">
      <c r="H43" s="4"/>
    </row>
    <row r="44" spans="1:15" x14ac:dyDescent="0.3">
      <c r="H44" s="4"/>
    </row>
    <row r="45" spans="1:15" x14ac:dyDescent="0.3">
      <c r="H45" s="4"/>
    </row>
    <row r="46" spans="1:15" x14ac:dyDescent="0.3">
      <c r="H46" s="4"/>
    </row>
    <row r="47" spans="1:15" x14ac:dyDescent="0.3">
      <c r="H47" s="4"/>
    </row>
    <row r="48" spans="1:15" x14ac:dyDescent="0.3">
      <c r="H48" s="4"/>
    </row>
    <row r="49" spans="8:8" x14ac:dyDescent="0.3">
      <c r="H49" s="4"/>
    </row>
    <row r="50" spans="8:8" x14ac:dyDescent="0.3">
      <c r="H50" s="4"/>
    </row>
    <row r="51" spans="8:8" x14ac:dyDescent="0.3">
      <c r="H51" s="4"/>
    </row>
    <row r="52" spans="8:8" x14ac:dyDescent="0.3">
      <c r="H52" s="4"/>
    </row>
    <row r="53" spans="8:8" x14ac:dyDescent="0.3">
      <c r="H53" s="4"/>
    </row>
    <row r="54" spans="8:8" x14ac:dyDescent="0.3">
      <c r="H54" s="4"/>
    </row>
  </sheetData>
  <sheetProtection algorithmName="SHA-512" hashValue="2cRULSYixYiOyHuebR0SER7acE4hYwafpE0eEf53Gt608IInGbkL3tvMxU++rUGo5kJOsvcawDAC+Gtgqp9wrw==" saltValue="bEyiHvW63VOd8V220kDBzA==" spinCount="100000" sheet="1" objects="1" scenarios="1" selectLockedCells="1"/>
  <mergeCells count="12">
    <mergeCell ref="A28:F28"/>
    <mergeCell ref="B1:F1"/>
    <mergeCell ref="B4:F4"/>
    <mergeCell ref="M6:O6"/>
    <mergeCell ref="M11:O11"/>
    <mergeCell ref="A26:F27"/>
    <mergeCell ref="M33:O33"/>
    <mergeCell ref="H5:K5"/>
    <mergeCell ref="M5:O5"/>
    <mergeCell ref="H6:K6"/>
    <mergeCell ref="H11:K11"/>
    <mergeCell ref="H33:K33"/>
  </mergeCells>
  <phoneticPr fontId="2" type="noConversion"/>
  <dataValidations count="3">
    <dataValidation type="list" allowBlank="1" showInputMessage="1" showErrorMessage="1" sqref="B13" xr:uid="{5DF35663-C897-420D-A5F1-618D3B1CC10A}">
      <formula1>$H$13:$H$31</formula1>
    </dataValidation>
    <dataValidation type="list" allowBlank="1" showInputMessage="1" showErrorMessage="1" sqref="B11:B12" xr:uid="{1B8F9B2E-8242-40EA-A490-DBB0D2788FBB}">
      <formula1>$K$34:$K$35</formula1>
    </dataValidation>
    <dataValidation type="list" allowBlank="1" showInputMessage="1" showErrorMessage="1" sqref="B10" xr:uid="{9B095C42-A03C-477B-97E7-BF70A13DE999}">
      <formula1>$H$34:$H$35</formula1>
    </dataValidation>
  </dataValidations>
  <pageMargins left="0.59055118110236227" right="0.59055118110236227" top="0.98425196850393704" bottom="0.98425196850393704" header="0.51181102362204722" footer="0.51181102362204722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Vízdíj kalkulátor</vt:lpstr>
      <vt:lpstr>'Vízdíj kalkulátor'!Nyomtatási_terület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2014-04-10T10:50:27Z</cp:lastPrinted>
  <dcterms:created xsi:type="dcterms:W3CDTF">2013-07-02T10:29:08Z</dcterms:created>
  <dcterms:modified xsi:type="dcterms:W3CDTF">2026-08-26T07:17:00Z</dcterms:modified>
</cp:coreProperties>
</file>